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'Sheet2'!$C$4:$I$22</definedName>
  </definedNames>
  <calcPr fullCalcOnLoad="1"/>
</workbook>
</file>

<file path=xl/sharedStrings.xml><?xml version="1.0" encoding="utf-8"?>
<sst xmlns="http://schemas.openxmlformats.org/spreadsheetml/2006/main" count="77" uniqueCount="41">
  <si>
    <t>The Original Plan</t>
  </si>
  <si>
    <t xml:space="preserve">Planning </t>
  </si>
  <si>
    <t>Proposed</t>
  </si>
  <si>
    <t>Revised</t>
  </si>
  <si>
    <t>Poposed</t>
  </si>
  <si>
    <t>Final FY 10</t>
  </si>
  <si>
    <t>Budget  Base</t>
  </si>
  <si>
    <t>12% Reduction</t>
  </si>
  <si>
    <t>Initial 12 %</t>
  </si>
  <si>
    <t>Budget Base</t>
  </si>
  <si>
    <t>11% Reduction</t>
  </si>
  <si>
    <t>Final 11%</t>
  </si>
  <si>
    <t>Staff Benefit</t>
  </si>
  <si>
    <t>Reduction</t>
  </si>
  <si>
    <t>w/new Base</t>
  </si>
  <si>
    <t>Credits</t>
  </si>
  <si>
    <t>w/Credits</t>
  </si>
  <si>
    <t>filled faculty</t>
  </si>
  <si>
    <t>filled dean</t>
  </si>
  <si>
    <t>unfilled faculty</t>
  </si>
  <si>
    <t>auxiliary faculty</t>
  </si>
  <si>
    <t>TA (Dean/Chr)</t>
  </si>
  <si>
    <t>Staff/hr (Dean/Chr)</t>
  </si>
  <si>
    <t>Operations (Dean/Chr)</t>
  </si>
  <si>
    <t>ONRC</t>
  </si>
  <si>
    <t>UWBG</t>
  </si>
  <si>
    <t>Water</t>
  </si>
  <si>
    <t>Pack Forest</t>
  </si>
  <si>
    <t>PFC</t>
  </si>
  <si>
    <t>CINTRAFOR</t>
  </si>
  <si>
    <t>Total CFR</t>
  </si>
  <si>
    <t>Unfilled faculty budget line reduced $47,050 reflecting FY 09 budget cut taken on March 1, 2009.</t>
  </si>
  <si>
    <t>ONRC and CINTRAFOR budgets adjusted to reflect removal of proviso budgets.</t>
  </si>
  <si>
    <t>Estimated</t>
  </si>
  <si>
    <t>FY 10 Reduc.</t>
  </si>
  <si>
    <t>Notes for column e:</t>
  </si>
  <si>
    <t>Notes for volumn k:</t>
  </si>
  <si>
    <t>Staff benefits savings from Water center applied to Operations budget line.</t>
  </si>
  <si>
    <t>FY 10</t>
  </si>
  <si>
    <t>Budget</t>
  </si>
  <si>
    <t>Shaded cells updated from 12/31/08 base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</si>
</sst>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2">
    <font>
      <sz val="11"/>
      <color indexed="8"/>
      <name val="Calibri"/>
      <family val="2"/>
    </font>
    <font>
      <sz val="12"/>
      <name val="Gill Sans MT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Gill Sans MT"/>
      <family val="2"/>
    </font>
    <font>
      <sz val="8"/>
      <name val="Calibri"/>
      <family val="2"/>
    </font>
    <font>
      <sz val="11"/>
      <name val="Gill Sans MT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44" applyNumberFormat="1" applyFont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Alignment="1">
      <alignment/>
    </xf>
    <xf numFmtId="164" fontId="1" fillId="4" borderId="0" xfId="44" applyNumberFormat="1" applyFont="1" applyFill="1" applyBorder="1" applyAlignment="1">
      <alignment/>
    </xf>
    <xf numFmtId="9" fontId="1" fillId="4" borderId="10" xfId="57" applyFont="1" applyFill="1" applyBorder="1" applyAlignment="1">
      <alignment/>
    </xf>
    <xf numFmtId="164" fontId="1" fillId="24" borderId="11" xfId="44" applyNumberFormat="1" applyFont="1" applyFill="1" applyBorder="1" applyAlignment="1">
      <alignment/>
    </xf>
    <xf numFmtId="164" fontId="1" fillId="24" borderId="10" xfId="44" applyNumberFormat="1" applyFont="1" applyFill="1" applyBorder="1" applyAlignment="1">
      <alignment/>
    </xf>
    <xf numFmtId="164" fontId="1" fillId="11" borderId="11" xfId="44" applyNumberFormat="1" applyFont="1" applyFill="1" applyBorder="1" applyAlignment="1">
      <alignment/>
    </xf>
    <xf numFmtId="164" fontId="1" fillId="22" borderId="11" xfId="44" applyNumberFormat="1" applyFont="1" applyFill="1" applyBorder="1" applyAlignment="1">
      <alignment/>
    </xf>
    <xf numFmtId="9" fontId="1" fillId="22" borderId="10" xfId="57" applyFont="1" applyFill="1" applyBorder="1" applyAlignment="1">
      <alignment/>
    </xf>
    <xf numFmtId="164" fontId="1" fillId="22" borderId="10" xfId="0" applyNumberFormat="1" applyFont="1" applyFill="1" applyBorder="1" applyAlignment="1">
      <alignment/>
    </xf>
    <xf numFmtId="164" fontId="19" fillId="23" borderId="10" xfId="0" applyNumberFormat="1" applyFont="1" applyFill="1" applyBorder="1" applyAlignment="1">
      <alignment/>
    </xf>
    <xf numFmtId="0" fontId="1" fillId="4" borderId="12" xfId="0" applyFont="1" applyFill="1" applyBorder="1" applyAlignment="1">
      <alignment/>
    </xf>
    <xf numFmtId="164" fontId="1" fillId="4" borderId="13" xfId="44" applyNumberFormat="1" applyFont="1" applyFill="1" applyBorder="1" applyAlignment="1">
      <alignment/>
    </xf>
    <xf numFmtId="0" fontId="1" fillId="4" borderId="14" xfId="0" applyFont="1" applyFill="1" applyBorder="1" applyAlignment="1">
      <alignment/>
    </xf>
    <xf numFmtId="164" fontId="1" fillId="24" borderId="12" xfId="44" applyNumberFormat="1" applyFont="1" applyFill="1" applyBorder="1" applyAlignment="1">
      <alignment/>
    </xf>
    <xf numFmtId="164" fontId="1" fillId="24" borderId="14" xfId="44" applyNumberFormat="1" applyFont="1" applyFill="1" applyBorder="1" applyAlignment="1">
      <alignment/>
    </xf>
    <xf numFmtId="164" fontId="1" fillId="22" borderId="12" xfId="44" applyNumberFormat="1" applyFont="1" applyFill="1" applyBorder="1" applyAlignment="1">
      <alignment/>
    </xf>
    <xf numFmtId="0" fontId="1" fillId="22" borderId="14" xfId="0" applyFont="1" applyFill="1" applyBorder="1" applyAlignment="1">
      <alignment/>
    </xf>
    <xf numFmtId="164" fontId="1" fillId="22" borderId="14" xfId="0" applyNumberFormat="1" applyFont="1" applyFill="1" applyBorder="1" applyAlignment="1">
      <alignment/>
    </xf>
    <xf numFmtId="164" fontId="19" fillId="23" borderId="14" xfId="0" applyNumberFormat="1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1" fillId="24" borderId="15" xfId="0" applyFont="1" applyFill="1" applyBorder="1" applyAlignment="1">
      <alignment horizontal="center" wrapText="1"/>
    </xf>
    <xf numFmtId="164" fontId="1" fillId="24" borderId="16" xfId="44" applyNumberFormat="1" applyFont="1" applyFill="1" applyBorder="1" applyAlignment="1">
      <alignment horizontal="center"/>
    </xf>
    <xf numFmtId="14" fontId="1" fillId="24" borderId="17" xfId="44" applyNumberFormat="1" applyFont="1" applyFill="1" applyBorder="1" applyAlignment="1">
      <alignment horizontal="center"/>
    </xf>
    <xf numFmtId="0" fontId="1" fillId="22" borderId="15" xfId="0" applyFont="1" applyFill="1" applyBorder="1" applyAlignment="1">
      <alignment horizontal="center"/>
    </xf>
    <xf numFmtId="0" fontId="1" fillId="22" borderId="16" xfId="0" applyFont="1" applyFill="1" applyBorder="1" applyAlignment="1">
      <alignment horizontal="center"/>
    </xf>
    <xf numFmtId="0" fontId="1" fillId="22" borderId="17" xfId="0" applyFont="1" applyFill="1" applyBorder="1" applyAlignment="1">
      <alignment/>
    </xf>
    <xf numFmtId="0" fontId="1" fillId="4" borderId="15" xfId="0" applyFont="1" applyFill="1" applyBorder="1" applyAlignment="1">
      <alignment horizontal="center" wrapText="1"/>
    </xf>
    <xf numFmtId="14" fontId="1" fillId="4" borderId="16" xfId="0" applyNumberFormat="1" applyFont="1" applyFill="1" applyBorder="1" applyAlignment="1">
      <alignment horizontal="center"/>
    </xf>
    <xf numFmtId="164" fontId="1" fillId="4" borderId="16" xfId="44" applyNumberFormat="1" applyFont="1" applyFill="1" applyBorder="1" applyAlignment="1">
      <alignment horizontal="center"/>
    </xf>
    <xf numFmtId="14" fontId="1" fillId="4" borderId="17" xfId="44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0" fillId="22" borderId="15" xfId="0" applyFill="1" applyBorder="1" applyAlignment="1">
      <alignment/>
    </xf>
    <xf numFmtId="0" fontId="1" fillId="22" borderId="17" xfId="0" applyFont="1" applyFill="1" applyBorder="1" applyAlignment="1">
      <alignment horizontal="center"/>
    </xf>
    <xf numFmtId="0" fontId="1" fillId="22" borderId="16" xfId="0" applyFont="1" applyFill="1" applyBorder="1" applyAlignment="1">
      <alignment/>
    </xf>
    <xf numFmtId="0" fontId="19" fillId="23" borderId="15" xfId="0" applyFont="1" applyFill="1" applyBorder="1" applyAlignment="1">
      <alignment horizontal="center"/>
    </xf>
    <xf numFmtId="0" fontId="1" fillId="23" borderId="16" xfId="0" applyFont="1" applyFill="1" applyBorder="1" applyAlignment="1">
      <alignment horizontal="center"/>
    </xf>
    <xf numFmtId="0" fontId="1" fillId="23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164" fontId="1" fillId="5" borderId="11" xfId="44" applyNumberFormat="1" applyFont="1" applyFill="1" applyBorder="1" applyAlignment="1">
      <alignment/>
    </xf>
    <xf numFmtId="164" fontId="1" fillId="5" borderId="12" xfId="44" applyNumberFormat="1" applyFont="1" applyFill="1" applyBorder="1" applyAlignment="1">
      <alignment/>
    </xf>
    <xf numFmtId="0" fontId="19" fillId="7" borderId="15" xfId="0" applyFont="1" applyFill="1" applyBorder="1" applyAlignment="1">
      <alignment horizontal="center"/>
    </xf>
    <xf numFmtId="0" fontId="19" fillId="7" borderId="16" xfId="0" applyFont="1" applyFill="1" applyBorder="1" applyAlignment="1">
      <alignment horizontal="center"/>
    </xf>
    <xf numFmtId="0" fontId="19" fillId="7" borderId="17" xfId="0" applyFont="1" applyFill="1" applyBorder="1" applyAlignment="1">
      <alignment horizontal="center"/>
    </xf>
    <xf numFmtId="164" fontId="19" fillId="7" borderId="18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21" fillId="0" borderId="15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/>
    </xf>
    <xf numFmtId="14" fontId="21" fillId="0" borderId="16" xfId="0" applyNumberFormat="1" applyFont="1" applyFill="1" applyBorder="1" applyAlignment="1">
      <alignment horizontal="center"/>
    </xf>
    <xf numFmtId="164" fontId="21" fillId="0" borderId="16" xfId="44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14" fontId="21" fillId="0" borderId="17" xfId="44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164" fontId="21" fillId="0" borderId="0" xfId="44" applyNumberFormat="1" applyFont="1" applyFill="1" applyBorder="1" applyAlignment="1">
      <alignment/>
    </xf>
    <xf numFmtId="9" fontId="21" fillId="0" borderId="10" xfId="57" applyFont="1" applyFill="1" applyBorder="1" applyAlignment="1">
      <alignment/>
    </xf>
    <xf numFmtId="164" fontId="21" fillId="0" borderId="11" xfId="44" applyNumberFormat="1" applyFont="1" applyFill="1" applyBorder="1" applyAlignment="1">
      <alignment/>
    </xf>
    <xf numFmtId="164" fontId="21" fillId="0" borderId="15" xfId="44" applyNumberFormat="1" applyFont="1" applyFill="1" applyBorder="1" applyAlignment="1">
      <alignment/>
    </xf>
    <xf numFmtId="9" fontId="21" fillId="0" borderId="10" xfId="57" applyFont="1" applyFill="1" applyBorder="1" applyAlignment="1">
      <alignment/>
    </xf>
    <xf numFmtId="0" fontId="21" fillId="0" borderId="16" xfId="0" applyFont="1" applyFill="1" applyBorder="1" applyAlignment="1">
      <alignment/>
    </xf>
    <xf numFmtId="164" fontId="21" fillId="0" borderId="16" xfId="44" applyNumberFormat="1" applyFont="1" applyFill="1" applyBorder="1" applyAlignment="1">
      <alignment/>
    </xf>
    <xf numFmtId="164" fontId="21" fillId="20" borderId="11" xfId="44" applyNumberFormat="1" applyFont="1" applyFill="1" applyBorder="1" applyAlignment="1">
      <alignment/>
    </xf>
    <xf numFmtId="164" fontId="21" fillId="0" borderId="17" xfId="44" applyNumberFormat="1" applyFont="1" applyFill="1" applyBorder="1" applyAlignment="1">
      <alignment/>
    </xf>
    <xf numFmtId="0" fontId="21" fillId="0" borderId="18" xfId="0" applyFont="1" applyFill="1" applyBorder="1" applyAlignment="1">
      <alignment/>
    </xf>
    <xf numFmtId="164" fontId="21" fillId="0" borderId="13" xfId="44" applyNumberFormat="1" applyFont="1" applyFill="1" applyBorder="1" applyAlignment="1">
      <alignment/>
    </xf>
    <xf numFmtId="0" fontId="21" fillId="0" borderId="14" xfId="0" applyFont="1" applyFill="1" applyBorder="1" applyAlignment="1">
      <alignment/>
    </xf>
    <xf numFmtId="164" fontId="21" fillId="0" borderId="12" xfId="44" applyNumberFormat="1" applyFont="1" applyFill="1" applyBorder="1" applyAlignment="1">
      <alignment/>
    </xf>
    <xf numFmtId="164" fontId="21" fillId="0" borderId="18" xfId="44" applyNumberFormat="1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0" fillId="20" borderId="0" xfId="0" applyFont="1" applyFill="1" applyAlignment="1">
      <alignment/>
    </xf>
    <xf numFmtId="0" fontId="19" fillId="5" borderId="15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/>
    </xf>
    <xf numFmtId="0" fontId="19" fillId="5" borderId="17" xfId="0" applyFont="1" applyFill="1" applyBorder="1" applyAlignment="1">
      <alignment horizontal="center"/>
    </xf>
    <xf numFmtId="164" fontId="19" fillId="5" borderId="11" xfId="44" applyNumberFormat="1" applyFont="1" applyFill="1" applyBorder="1" applyAlignment="1">
      <alignment/>
    </xf>
    <xf numFmtId="164" fontId="19" fillId="5" borderId="12" xfId="44" applyNumberFormat="1" applyFont="1" applyFill="1" applyBorder="1" applyAlignment="1">
      <alignment/>
    </xf>
    <xf numFmtId="164" fontId="19" fillId="7" borderId="15" xfId="0" applyNumberFormat="1" applyFont="1" applyFill="1" applyBorder="1" applyAlignment="1">
      <alignment/>
    </xf>
    <xf numFmtId="164" fontId="19" fillId="7" borderId="16" xfId="0" applyNumberFormat="1" applyFont="1" applyFill="1" applyBorder="1" applyAlignment="1">
      <alignment/>
    </xf>
    <xf numFmtId="164" fontId="19" fillId="7" borderId="1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421875" style="0" customWidth="1"/>
    <col min="2" max="2" width="14.28125" style="0" customWidth="1"/>
    <col min="3" max="3" width="14.421875" style="0" customWidth="1"/>
    <col min="4" max="4" width="11.57421875" style="0" customWidth="1"/>
    <col min="5" max="5" width="13.140625" style="0" customWidth="1"/>
    <col min="6" max="6" width="16.421875" style="0" customWidth="1"/>
    <col min="7" max="7" width="15.28125" style="0" customWidth="1"/>
    <col min="8" max="8" width="11.7109375" style="0" customWidth="1"/>
    <col min="9" max="9" width="14.140625" style="0" customWidth="1"/>
    <col min="10" max="10" width="16.00390625" style="0" customWidth="1"/>
    <col min="11" max="11" width="16.28125" style="0" customWidth="1"/>
    <col min="12" max="12" width="13.28125" style="0" customWidth="1"/>
    <col min="13" max="13" width="17.00390625" style="0" customWidth="1"/>
  </cols>
  <sheetData>
    <row r="1" spans="1:13" ht="19.5" customHeight="1">
      <c r="A1" s="33" t="s">
        <v>0</v>
      </c>
      <c r="B1" s="33" t="s">
        <v>1</v>
      </c>
      <c r="C1" s="33" t="s">
        <v>2</v>
      </c>
      <c r="D1" s="33"/>
      <c r="E1" s="27" t="s">
        <v>3</v>
      </c>
      <c r="F1" s="27" t="s">
        <v>4</v>
      </c>
      <c r="G1" s="30" t="s">
        <v>5</v>
      </c>
      <c r="H1" s="41"/>
      <c r="I1" s="48"/>
      <c r="J1" s="30" t="s">
        <v>5</v>
      </c>
      <c r="K1" s="88" t="s">
        <v>33</v>
      </c>
      <c r="L1" s="44" t="s">
        <v>33</v>
      </c>
      <c r="M1" s="53" t="s">
        <v>33</v>
      </c>
    </row>
    <row r="2" spans="1:13" ht="19.5">
      <c r="A2" s="34">
        <v>39883</v>
      </c>
      <c r="B2" s="35" t="s">
        <v>6</v>
      </c>
      <c r="C2" s="37" t="s">
        <v>7</v>
      </c>
      <c r="D2" s="37" t="s">
        <v>8</v>
      </c>
      <c r="E2" s="28" t="s">
        <v>9</v>
      </c>
      <c r="F2" s="39" t="s">
        <v>7</v>
      </c>
      <c r="G2" s="31" t="s">
        <v>10</v>
      </c>
      <c r="H2" s="31" t="s">
        <v>11</v>
      </c>
      <c r="I2" s="49" t="s">
        <v>12</v>
      </c>
      <c r="J2" s="43" t="s">
        <v>10</v>
      </c>
      <c r="K2" s="89" t="s">
        <v>12</v>
      </c>
      <c r="L2" s="45" t="s">
        <v>34</v>
      </c>
      <c r="M2" s="54" t="s">
        <v>38</v>
      </c>
    </row>
    <row r="3" spans="1:13" ht="20.25" thickBot="1">
      <c r="A3" s="26"/>
      <c r="B3" s="36">
        <v>39813</v>
      </c>
      <c r="C3" s="26"/>
      <c r="D3" s="38" t="s">
        <v>13</v>
      </c>
      <c r="E3" s="29">
        <v>39903</v>
      </c>
      <c r="F3" s="40" t="s">
        <v>14</v>
      </c>
      <c r="G3" s="32"/>
      <c r="H3" s="42" t="s">
        <v>13</v>
      </c>
      <c r="I3" s="50" t="s">
        <v>15</v>
      </c>
      <c r="J3" s="42" t="s">
        <v>16</v>
      </c>
      <c r="K3" s="90" t="s">
        <v>15</v>
      </c>
      <c r="L3" s="46" t="s">
        <v>16</v>
      </c>
      <c r="M3" s="55" t="s">
        <v>39</v>
      </c>
    </row>
    <row r="4" spans="1:13" ht="19.5">
      <c r="A4" s="24" t="s">
        <v>17</v>
      </c>
      <c r="B4" s="6">
        <v>2928392</v>
      </c>
      <c r="C4" s="6">
        <v>0</v>
      </c>
      <c r="D4" s="7">
        <v>0</v>
      </c>
      <c r="E4" s="8">
        <v>2928392</v>
      </c>
      <c r="F4" s="9">
        <f aca="true" t="shared" si="0" ref="F4:F16">D4*E4</f>
        <v>0</v>
      </c>
      <c r="G4" s="11">
        <v>0</v>
      </c>
      <c r="H4" s="12">
        <f>G4/E4</f>
        <v>0</v>
      </c>
      <c r="I4" s="51"/>
      <c r="J4" s="13">
        <f>G4+I4</f>
        <v>0</v>
      </c>
      <c r="K4" s="91">
        <v>0</v>
      </c>
      <c r="L4" s="14">
        <f>J4+K4</f>
        <v>0</v>
      </c>
      <c r="M4" s="93">
        <f>E4-L4</f>
        <v>2928392</v>
      </c>
    </row>
    <row r="5" spans="1:13" ht="19.5">
      <c r="A5" s="25" t="s">
        <v>18</v>
      </c>
      <c r="B5" s="6">
        <v>278256</v>
      </c>
      <c r="C5" s="6">
        <v>0</v>
      </c>
      <c r="D5" s="7">
        <v>0</v>
      </c>
      <c r="E5" s="8">
        <v>278256</v>
      </c>
      <c r="F5" s="9">
        <f t="shared" si="0"/>
        <v>0</v>
      </c>
      <c r="G5" s="11">
        <v>0</v>
      </c>
      <c r="H5" s="12">
        <f aca="true" t="shared" si="1" ref="H5:H15">G5/E5</f>
        <v>0</v>
      </c>
      <c r="I5" s="51"/>
      <c r="J5" s="13">
        <f>G5+I5</f>
        <v>0</v>
      </c>
      <c r="K5" s="91">
        <v>0</v>
      </c>
      <c r="L5" s="14">
        <f aca="true" t="shared" si="2" ref="L5:L17">J5+K5</f>
        <v>0</v>
      </c>
      <c r="M5" s="94">
        <f aca="true" t="shared" si="3" ref="M5:M16">E5-L5</f>
        <v>278256</v>
      </c>
    </row>
    <row r="6" spans="1:13" ht="19.5">
      <c r="A6" s="25" t="s">
        <v>19</v>
      </c>
      <c r="B6" s="6">
        <v>580653</v>
      </c>
      <c r="C6" s="6">
        <v>232261</v>
      </c>
      <c r="D6" s="7">
        <v>0.4</v>
      </c>
      <c r="E6" s="10">
        <v>533603</v>
      </c>
      <c r="F6" s="9">
        <f t="shared" si="0"/>
        <v>213441.2</v>
      </c>
      <c r="G6" s="11">
        <v>199726.18831090548</v>
      </c>
      <c r="H6" s="12">
        <f t="shared" si="1"/>
        <v>0.3742973489858668</v>
      </c>
      <c r="I6" s="51">
        <v>-11292</v>
      </c>
      <c r="J6" s="13">
        <f>G6+I6</f>
        <v>188434.18831090548</v>
      </c>
      <c r="K6" s="91">
        <f>-(24360+12111)</f>
        <v>-36471</v>
      </c>
      <c r="L6" s="14">
        <f t="shared" si="2"/>
        <v>151963.18831090548</v>
      </c>
      <c r="M6" s="94">
        <f t="shared" si="3"/>
        <v>381639.8116890945</v>
      </c>
    </row>
    <row r="7" spans="1:13" ht="19.5">
      <c r="A7" s="25" t="s">
        <v>20</v>
      </c>
      <c r="B7" s="6">
        <v>103657</v>
      </c>
      <c r="C7" s="6">
        <v>62194</v>
      </c>
      <c r="D7" s="7">
        <v>0.6</v>
      </c>
      <c r="E7" s="8">
        <v>103657</v>
      </c>
      <c r="F7" s="9">
        <f t="shared" si="0"/>
        <v>62194.2</v>
      </c>
      <c r="G7" s="11">
        <v>58197.81045574198</v>
      </c>
      <c r="H7" s="12">
        <f t="shared" si="1"/>
        <v>0.5614460234788001</v>
      </c>
      <c r="I7" s="51"/>
      <c r="J7" s="13">
        <f aca="true" t="shared" si="4" ref="J7:J16">G7+I7</f>
        <v>58197.81045574198</v>
      </c>
      <c r="K7" s="91">
        <v>-13048</v>
      </c>
      <c r="L7" s="14">
        <f t="shared" si="2"/>
        <v>45149.81045574198</v>
      </c>
      <c r="M7" s="94">
        <f t="shared" si="3"/>
        <v>58507.18954425802</v>
      </c>
    </row>
    <row r="8" spans="1:13" ht="19.5">
      <c r="A8" s="25" t="s">
        <v>21</v>
      </c>
      <c r="B8" s="6">
        <v>96960</v>
      </c>
      <c r="C8" s="6">
        <v>11635</v>
      </c>
      <c r="D8" s="7">
        <v>0.12</v>
      </c>
      <c r="E8" s="8">
        <v>96960</v>
      </c>
      <c r="F8" s="9">
        <f t="shared" si="0"/>
        <v>11635.199999999999</v>
      </c>
      <c r="G8" s="11">
        <v>10887.56128730089</v>
      </c>
      <c r="H8" s="12">
        <f t="shared" si="1"/>
        <v>0.11228920469576001</v>
      </c>
      <c r="I8" s="51"/>
      <c r="J8" s="13">
        <f t="shared" si="4"/>
        <v>10887.56128730089</v>
      </c>
      <c r="K8" s="91">
        <f>-(841+229)</f>
        <v>-1070</v>
      </c>
      <c r="L8" s="14">
        <f t="shared" si="2"/>
        <v>9817.56128730089</v>
      </c>
      <c r="M8" s="94">
        <f t="shared" si="3"/>
        <v>87142.4387126991</v>
      </c>
    </row>
    <row r="9" spans="1:13" ht="19.5">
      <c r="A9" s="25" t="s">
        <v>22</v>
      </c>
      <c r="B9" s="6">
        <v>968777</v>
      </c>
      <c r="C9" s="6">
        <v>174380</v>
      </c>
      <c r="D9" s="7">
        <v>0.18</v>
      </c>
      <c r="E9" s="8">
        <v>968777</v>
      </c>
      <c r="F9" s="9">
        <f t="shared" si="0"/>
        <v>174379.86</v>
      </c>
      <c r="G9" s="11">
        <v>163174.79828631645</v>
      </c>
      <c r="H9" s="12">
        <f t="shared" si="1"/>
        <v>0.16843380704364003</v>
      </c>
      <c r="I9" s="51"/>
      <c r="J9" s="13">
        <f t="shared" si="4"/>
        <v>163174.79828631645</v>
      </c>
      <c r="K9" s="91">
        <f>-(624+82+3750+3750+1760+98+1099+7753+1819+9278+6064)</f>
        <v>-36077</v>
      </c>
      <c r="L9" s="14">
        <f t="shared" si="2"/>
        <v>127097.79828631645</v>
      </c>
      <c r="M9" s="94">
        <f t="shared" si="3"/>
        <v>841679.2017136835</v>
      </c>
    </row>
    <row r="10" spans="1:13" ht="19.5">
      <c r="A10" s="25" t="s">
        <v>23</v>
      </c>
      <c r="B10" s="6">
        <v>75854</v>
      </c>
      <c r="C10" s="6">
        <v>23666</v>
      </c>
      <c r="D10" s="7">
        <f aca="true" t="shared" si="5" ref="D10:D16">C10/B10</f>
        <v>0.3119940939172621</v>
      </c>
      <c r="E10" s="8">
        <v>75855</v>
      </c>
      <c r="F10" s="9">
        <f t="shared" si="0"/>
        <v>23666.311994093918</v>
      </c>
      <c r="G10" s="11">
        <v>22145.59459915444</v>
      </c>
      <c r="H10" s="12">
        <f t="shared" si="1"/>
        <v>0.2919464056311969</v>
      </c>
      <c r="I10" s="51"/>
      <c r="J10" s="13">
        <f t="shared" si="4"/>
        <v>22145.59459915444</v>
      </c>
      <c r="K10" s="91">
        <f>-(3161+527)</f>
        <v>-3688</v>
      </c>
      <c r="L10" s="14">
        <f t="shared" si="2"/>
        <v>18457.59459915444</v>
      </c>
      <c r="M10" s="94">
        <f t="shared" si="3"/>
        <v>57397.40540084556</v>
      </c>
    </row>
    <row r="11" spans="1:13" ht="19.5">
      <c r="A11" s="25" t="s">
        <v>24</v>
      </c>
      <c r="B11" s="6">
        <v>513014</v>
      </c>
      <c r="C11" s="6">
        <v>86636</v>
      </c>
      <c r="D11" s="7">
        <f t="shared" si="5"/>
        <v>0.1688764829030007</v>
      </c>
      <c r="E11" s="10">
        <v>438542</v>
      </c>
      <c r="F11" s="9">
        <f t="shared" si="0"/>
        <v>74059.43056524773</v>
      </c>
      <c r="G11" s="11">
        <v>69300.62131993774</v>
      </c>
      <c r="H11" s="12">
        <f t="shared" si="1"/>
        <v>0.15802504964162553</v>
      </c>
      <c r="I11" s="51"/>
      <c r="J11" s="13">
        <f t="shared" si="4"/>
        <v>69300.62131993774</v>
      </c>
      <c r="K11" s="91">
        <f>-(1615+12949)</f>
        <v>-14564</v>
      </c>
      <c r="L11" s="14">
        <f t="shared" si="2"/>
        <v>54736.62131993774</v>
      </c>
      <c r="M11" s="94">
        <f t="shared" si="3"/>
        <v>383805.37868006225</v>
      </c>
    </row>
    <row r="12" spans="1:13" ht="19.5">
      <c r="A12" s="25" t="s">
        <v>25</v>
      </c>
      <c r="B12" s="6">
        <v>588440</v>
      </c>
      <c r="C12" s="6">
        <v>95116</v>
      </c>
      <c r="D12" s="7">
        <f t="shared" si="5"/>
        <v>0.1616409489497655</v>
      </c>
      <c r="E12" s="8">
        <v>588441</v>
      </c>
      <c r="F12" s="9">
        <f t="shared" si="0"/>
        <v>95116.16164094895</v>
      </c>
      <c r="G12" s="11">
        <v>89004.31786979595</v>
      </c>
      <c r="H12" s="12">
        <f t="shared" si="1"/>
        <v>0.1512544466986426</v>
      </c>
      <c r="I12" s="51"/>
      <c r="J12" s="13">
        <f t="shared" si="4"/>
        <v>89004.31786979595</v>
      </c>
      <c r="K12" s="91">
        <f>-(152+948+16803+2023)</f>
        <v>-19926</v>
      </c>
      <c r="L12" s="14">
        <f t="shared" si="2"/>
        <v>69078.31786979595</v>
      </c>
      <c r="M12" s="94">
        <f t="shared" si="3"/>
        <v>519362.68213020405</v>
      </c>
    </row>
    <row r="13" spans="1:13" ht="19.5">
      <c r="A13" s="25" t="s">
        <v>26</v>
      </c>
      <c r="B13" s="6">
        <v>39058</v>
      </c>
      <c r="C13" s="6">
        <v>39058</v>
      </c>
      <c r="D13" s="7">
        <f t="shared" si="5"/>
        <v>1</v>
      </c>
      <c r="E13" s="8">
        <v>39058</v>
      </c>
      <c r="F13" s="9">
        <f t="shared" si="0"/>
        <v>39058</v>
      </c>
      <c r="G13" s="11">
        <v>39058</v>
      </c>
      <c r="H13" s="12">
        <f t="shared" si="1"/>
        <v>1</v>
      </c>
      <c r="I13" s="51"/>
      <c r="J13" s="13">
        <f t="shared" si="4"/>
        <v>39058</v>
      </c>
      <c r="K13" s="91">
        <v>0</v>
      </c>
      <c r="L13" s="14">
        <f t="shared" si="2"/>
        <v>39058</v>
      </c>
      <c r="M13" s="94">
        <f t="shared" si="3"/>
        <v>0</v>
      </c>
    </row>
    <row r="14" spans="1:13" ht="19.5">
      <c r="A14" s="25" t="s">
        <v>27</v>
      </c>
      <c r="B14" s="6">
        <v>47466</v>
      </c>
      <c r="C14" s="6">
        <v>8676</v>
      </c>
      <c r="D14" s="7">
        <f t="shared" si="5"/>
        <v>0.18278346605991658</v>
      </c>
      <c r="E14" s="8">
        <v>47466</v>
      </c>
      <c r="F14" s="9">
        <f t="shared" si="0"/>
        <v>8676</v>
      </c>
      <c r="G14" s="11">
        <v>8118.50949950345</v>
      </c>
      <c r="H14" s="12">
        <f t="shared" si="1"/>
        <v>0.1710384169616873</v>
      </c>
      <c r="I14" s="51"/>
      <c r="J14" s="13">
        <f t="shared" si="4"/>
        <v>8118.50949950345</v>
      </c>
      <c r="K14" s="91">
        <v>-1950</v>
      </c>
      <c r="L14" s="14">
        <f t="shared" si="2"/>
        <v>6168.50949950345</v>
      </c>
      <c r="M14" s="94">
        <f t="shared" si="3"/>
        <v>41297.49050049655</v>
      </c>
    </row>
    <row r="15" spans="1:13" ht="19.5">
      <c r="A15" s="25" t="s">
        <v>28</v>
      </c>
      <c r="B15" s="6">
        <v>140810</v>
      </c>
      <c r="C15" s="6">
        <v>28605</v>
      </c>
      <c r="D15" s="7">
        <f t="shared" si="5"/>
        <v>0.2031460833747603</v>
      </c>
      <c r="E15" s="8">
        <v>140810</v>
      </c>
      <c r="F15" s="9">
        <f t="shared" si="0"/>
        <v>28605</v>
      </c>
      <c r="G15" s="11">
        <v>26766.939169351797</v>
      </c>
      <c r="H15" s="12">
        <f t="shared" si="1"/>
        <v>0.1900926011600866</v>
      </c>
      <c r="I15" s="51"/>
      <c r="J15" s="13">
        <f t="shared" si="4"/>
        <v>26766.939169351797</v>
      </c>
      <c r="K15" s="91">
        <v>0</v>
      </c>
      <c r="L15" s="14">
        <f t="shared" si="2"/>
        <v>26766.939169351797</v>
      </c>
      <c r="M15" s="94">
        <f t="shared" si="3"/>
        <v>114043.0608306482</v>
      </c>
    </row>
    <row r="16" spans="1:13" ht="20.25" thickBot="1">
      <c r="A16" s="26" t="s">
        <v>29</v>
      </c>
      <c r="B16" s="6">
        <v>28028</v>
      </c>
      <c r="C16" s="6">
        <v>4602</v>
      </c>
      <c r="D16" s="7">
        <f t="shared" si="5"/>
        <v>0.16419294990723562</v>
      </c>
      <c r="E16" s="10">
        <v>0</v>
      </c>
      <c r="F16" s="9">
        <f t="shared" si="0"/>
        <v>0</v>
      </c>
      <c r="G16" s="11">
        <v>0</v>
      </c>
      <c r="H16" s="12"/>
      <c r="I16" s="51"/>
      <c r="J16" s="13">
        <f t="shared" si="4"/>
        <v>0</v>
      </c>
      <c r="K16" s="91">
        <v>0</v>
      </c>
      <c r="L16" s="14">
        <f t="shared" si="2"/>
        <v>0</v>
      </c>
      <c r="M16" s="95">
        <f t="shared" si="3"/>
        <v>0</v>
      </c>
    </row>
    <row r="17" spans="1:13" ht="20.25" thickBot="1">
      <c r="A17" s="15" t="s">
        <v>30</v>
      </c>
      <c r="B17" s="16">
        <f>SUM(B4:B16)</f>
        <v>6389365</v>
      </c>
      <c r="C17" s="16">
        <f>SUM(C4:C16)</f>
        <v>766829</v>
      </c>
      <c r="D17" s="17"/>
      <c r="E17" s="18">
        <f>SUM(E4:E16)</f>
        <v>6239817</v>
      </c>
      <c r="F17" s="19">
        <f>SUM(F4:F16)</f>
        <v>730831.3642002906</v>
      </c>
      <c r="G17" s="20">
        <v>686380.3407980081</v>
      </c>
      <c r="H17" s="21"/>
      <c r="I17" s="52">
        <f>SUM(I4:I16)</f>
        <v>-11292</v>
      </c>
      <c r="J17" s="22">
        <f>SUM(J4:J16)</f>
        <v>675088.3407980081</v>
      </c>
      <c r="K17" s="92">
        <f>SUM(K4:K16)</f>
        <v>-126794</v>
      </c>
      <c r="L17" s="23">
        <f t="shared" si="2"/>
        <v>548294.3407980081</v>
      </c>
      <c r="M17" s="56">
        <f>E17-L17</f>
        <v>5691522.659201992</v>
      </c>
    </row>
    <row r="18" spans="1:6" ht="19.5">
      <c r="A18" s="2"/>
      <c r="B18" s="3"/>
      <c r="C18" s="2"/>
      <c r="D18" s="2"/>
      <c r="E18" s="3"/>
      <c r="F18" s="2"/>
    </row>
    <row r="19" spans="1:12" ht="19.5">
      <c r="A19" s="4" t="s">
        <v>35</v>
      </c>
      <c r="J19" s="5"/>
      <c r="L19" s="1"/>
    </row>
    <row r="20" spans="1:12" ht="19.5">
      <c r="A20" s="4" t="s">
        <v>31</v>
      </c>
      <c r="L20" s="57"/>
    </row>
    <row r="21" spans="1:12" ht="19.5">
      <c r="A21" s="4" t="s">
        <v>32</v>
      </c>
      <c r="L21" s="1"/>
    </row>
    <row r="22" ht="19.5">
      <c r="A22" s="47" t="s">
        <v>36</v>
      </c>
    </row>
    <row r="23" ht="19.5">
      <c r="A23" s="47" t="s">
        <v>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K22"/>
  <sheetViews>
    <sheetView zoomScalePageLayoutView="0" workbookViewId="0" topLeftCell="A1">
      <selection activeCell="C4" sqref="C4:I22"/>
    </sheetView>
  </sheetViews>
  <sheetFormatPr defaultColWidth="9.140625" defaultRowHeight="15"/>
  <cols>
    <col min="3" max="3" width="23.28125" style="0" bestFit="1" customWidth="1"/>
    <col min="4" max="4" width="14.421875" style="0" bestFit="1" customWidth="1"/>
    <col min="5" max="5" width="15.140625" style="0" bestFit="1" customWidth="1"/>
    <col min="6" max="6" width="11.140625" style="0" bestFit="1" customWidth="1"/>
    <col min="7" max="7" width="13.8515625" style="0" bestFit="1" customWidth="1"/>
    <col min="8" max="8" width="15.140625" style="0" bestFit="1" customWidth="1"/>
    <col min="9" max="9" width="11.7109375" style="0" bestFit="1" customWidth="1"/>
  </cols>
  <sheetData>
    <row r="3" ht="15.75" thickBot="1"/>
    <row r="4" spans="3:11" ht="17.25">
      <c r="C4" s="58" t="s">
        <v>0</v>
      </c>
      <c r="D4" s="58" t="s">
        <v>1</v>
      </c>
      <c r="E4" s="58" t="s">
        <v>2</v>
      </c>
      <c r="F4" s="58"/>
      <c r="G4" s="58" t="s">
        <v>3</v>
      </c>
      <c r="H4" s="59" t="s">
        <v>5</v>
      </c>
      <c r="I4" s="60"/>
      <c r="J4" s="61"/>
      <c r="K4" s="61"/>
    </row>
    <row r="5" spans="3:11" ht="17.25">
      <c r="C5" s="62">
        <v>39883</v>
      </c>
      <c r="D5" s="63" t="s">
        <v>6</v>
      </c>
      <c r="E5" s="64" t="s">
        <v>7</v>
      </c>
      <c r="F5" s="64" t="s">
        <v>8</v>
      </c>
      <c r="G5" s="63" t="s">
        <v>9</v>
      </c>
      <c r="H5" s="65" t="s">
        <v>10</v>
      </c>
      <c r="I5" s="65" t="s">
        <v>11</v>
      </c>
      <c r="J5" s="61"/>
      <c r="K5" s="61"/>
    </row>
    <row r="6" spans="3:11" ht="18" thickBot="1">
      <c r="C6" s="66"/>
      <c r="D6" s="67">
        <v>39813</v>
      </c>
      <c r="E6" s="66"/>
      <c r="F6" s="68" t="s">
        <v>13</v>
      </c>
      <c r="G6" s="67">
        <v>39903</v>
      </c>
      <c r="H6" s="69"/>
      <c r="I6" s="70" t="s">
        <v>13</v>
      </c>
      <c r="J6" s="61"/>
      <c r="K6" s="61"/>
    </row>
    <row r="7" spans="3:11" ht="17.25">
      <c r="C7" s="71" t="s">
        <v>17</v>
      </c>
      <c r="D7" s="72">
        <v>2928392</v>
      </c>
      <c r="E7" s="72">
        <v>0</v>
      </c>
      <c r="F7" s="73">
        <v>0</v>
      </c>
      <c r="G7" s="74">
        <v>2928392</v>
      </c>
      <c r="H7" s="75">
        <v>0</v>
      </c>
      <c r="I7" s="76">
        <f>H7/G7</f>
        <v>0</v>
      </c>
      <c r="J7" s="61"/>
      <c r="K7" s="61"/>
    </row>
    <row r="8" spans="3:11" ht="17.25">
      <c r="C8" s="77" t="s">
        <v>18</v>
      </c>
      <c r="D8" s="72">
        <v>278256</v>
      </c>
      <c r="E8" s="72">
        <v>0</v>
      </c>
      <c r="F8" s="73">
        <v>0</v>
      </c>
      <c r="G8" s="74">
        <v>278256</v>
      </c>
      <c r="H8" s="78">
        <v>0</v>
      </c>
      <c r="I8" s="76">
        <f aca="true" t="shared" si="0" ref="I8:I18">H8/G8</f>
        <v>0</v>
      </c>
      <c r="J8" s="61"/>
      <c r="K8" s="61"/>
    </row>
    <row r="9" spans="3:11" ht="17.25">
      <c r="C9" s="77" t="s">
        <v>19</v>
      </c>
      <c r="D9" s="72">
        <v>580653</v>
      </c>
      <c r="E9" s="72">
        <v>232261</v>
      </c>
      <c r="F9" s="73">
        <v>0.4</v>
      </c>
      <c r="G9" s="79">
        <v>533603</v>
      </c>
      <c r="H9" s="78">
        <v>199726.18831090548</v>
      </c>
      <c r="I9" s="76">
        <f t="shared" si="0"/>
        <v>0.3742973489858668</v>
      </c>
      <c r="J9" s="61"/>
      <c r="K9" s="61"/>
    </row>
    <row r="10" spans="3:11" ht="17.25">
      <c r="C10" s="77" t="s">
        <v>20</v>
      </c>
      <c r="D10" s="72">
        <v>103657</v>
      </c>
      <c r="E10" s="72">
        <v>62194</v>
      </c>
      <c r="F10" s="73">
        <v>0.6</v>
      </c>
      <c r="G10" s="74">
        <v>103657</v>
      </c>
      <c r="H10" s="78">
        <v>58197.81045574198</v>
      </c>
      <c r="I10" s="76">
        <f t="shared" si="0"/>
        <v>0.5614460234788001</v>
      </c>
      <c r="J10" s="61"/>
      <c r="K10" s="61"/>
    </row>
    <row r="11" spans="3:11" ht="17.25">
      <c r="C11" s="77" t="s">
        <v>21</v>
      </c>
      <c r="D11" s="72">
        <v>96960</v>
      </c>
      <c r="E11" s="72">
        <v>11635</v>
      </c>
      <c r="F11" s="73">
        <v>0.12</v>
      </c>
      <c r="G11" s="74">
        <v>96960</v>
      </c>
      <c r="H11" s="78">
        <v>10887.56128730089</v>
      </c>
      <c r="I11" s="76">
        <f t="shared" si="0"/>
        <v>0.11228920469576001</v>
      </c>
      <c r="J11" s="61"/>
      <c r="K11" s="61"/>
    </row>
    <row r="12" spans="3:11" ht="17.25">
      <c r="C12" s="77" t="s">
        <v>22</v>
      </c>
      <c r="D12" s="72">
        <v>968777</v>
      </c>
      <c r="E12" s="72">
        <v>174380</v>
      </c>
      <c r="F12" s="73">
        <v>0.18</v>
      </c>
      <c r="G12" s="74">
        <v>968777</v>
      </c>
      <c r="H12" s="78">
        <v>163174.79828631645</v>
      </c>
      <c r="I12" s="76">
        <f t="shared" si="0"/>
        <v>0.16843380704364003</v>
      </c>
      <c r="J12" s="61"/>
      <c r="K12" s="61"/>
    </row>
    <row r="13" spans="3:11" ht="17.25">
      <c r="C13" s="77" t="s">
        <v>23</v>
      </c>
      <c r="D13" s="72">
        <v>75854</v>
      </c>
      <c r="E13" s="72">
        <v>23666</v>
      </c>
      <c r="F13" s="73">
        <f aca="true" t="shared" si="1" ref="F13:F19">E13/D13</f>
        <v>0.3119940939172621</v>
      </c>
      <c r="G13" s="74">
        <v>75855</v>
      </c>
      <c r="H13" s="78">
        <v>22145.59459915444</v>
      </c>
      <c r="I13" s="76">
        <f t="shared" si="0"/>
        <v>0.2919464056311969</v>
      </c>
      <c r="J13" s="61"/>
      <c r="K13" s="61"/>
    </row>
    <row r="14" spans="3:11" ht="17.25">
      <c r="C14" s="77" t="s">
        <v>24</v>
      </c>
      <c r="D14" s="72">
        <v>513014</v>
      </c>
      <c r="E14" s="72">
        <v>86636</v>
      </c>
      <c r="F14" s="73">
        <f t="shared" si="1"/>
        <v>0.1688764829030007</v>
      </c>
      <c r="G14" s="79">
        <v>438542</v>
      </c>
      <c r="H14" s="78">
        <v>69300.62131993774</v>
      </c>
      <c r="I14" s="76">
        <f t="shared" si="0"/>
        <v>0.15802504964162553</v>
      </c>
      <c r="J14" s="61"/>
      <c r="K14" s="61"/>
    </row>
    <row r="15" spans="3:11" ht="17.25">
      <c r="C15" s="77" t="s">
        <v>25</v>
      </c>
      <c r="D15" s="72">
        <v>588440</v>
      </c>
      <c r="E15" s="72">
        <v>95116</v>
      </c>
      <c r="F15" s="73">
        <f t="shared" si="1"/>
        <v>0.1616409489497655</v>
      </c>
      <c r="G15" s="74">
        <v>588441</v>
      </c>
      <c r="H15" s="78">
        <v>89004.31786979595</v>
      </c>
      <c r="I15" s="76">
        <f t="shared" si="0"/>
        <v>0.1512544466986426</v>
      </c>
      <c r="J15" s="61"/>
      <c r="K15" s="61"/>
    </row>
    <row r="16" spans="3:11" ht="17.25">
      <c r="C16" s="77" t="s">
        <v>26</v>
      </c>
      <c r="D16" s="72">
        <v>39058</v>
      </c>
      <c r="E16" s="72">
        <v>39058</v>
      </c>
      <c r="F16" s="73">
        <f t="shared" si="1"/>
        <v>1</v>
      </c>
      <c r="G16" s="74">
        <v>39058</v>
      </c>
      <c r="H16" s="78">
        <v>39058</v>
      </c>
      <c r="I16" s="76">
        <f t="shared" si="0"/>
        <v>1</v>
      </c>
      <c r="J16" s="61"/>
      <c r="K16" s="61"/>
    </row>
    <row r="17" spans="3:11" ht="17.25">
      <c r="C17" s="77" t="s">
        <v>27</v>
      </c>
      <c r="D17" s="72">
        <v>47466</v>
      </c>
      <c r="E17" s="72">
        <v>8676</v>
      </c>
      <c r="F17" s="73">
        <f t="shared" si="1"/>
        <v>0.18278346605991658</v>
      </c>
      <c r="G17" s="74">
        <v>47466</v>
      </c>
      <c r="H17" s="78">
        <v>8118.50949950345</v>
      </c>
      <c r="I17" s="76">
        <f t="shared" si="0"/>
        <v>0.1710384169616873</v>
      </c>
      <c r="J17" s="61"/>
      <c r="K17" s="61"/>
    </row>
    <row r="18" spans="3:11" ht="17.25">
      <c r="C18" s="77" t="s">
        <v>28</v>
      </c>
      <c r="D18" s="72">
        <v>140810</v>
      </c>
      <c r="E18" s="72">
        <v>28605</v>
      </c>
      <c r="F18" s="73">
        <f t="shared" si="1"/>
        <v>0.2031460833747603</v>
      </c>
      <c r="G18" s="74">
        <v>140810</v>
      </c>
      <c r="H18" s="78">
        <v>26766.939169351797</v>
      </c>
      <c r="I18" s="76">
        <f t="shared" si="0"/>
        <v>0.1900926011600866</v>
      </c>
      <c r="J18" s="61"/>
      <c r="K18" s="61"/>
    </row>
    <row r="19" spans="3:11" ht="18" thickBot="1">
      <c r="C19" s="66" t="s">
        <v>29</v>
      </c>
      <c r="D19" s="72">
        <v>28028</v>
      </c>
      <c r="E19" s="72">
        <v>4602</v>
      </c>
      <c r="F19" s="73">
        <f t="shared" si="1"/>
        <v>0.16419294990723562</v>
      </c>
      <c r="G19" s="79">
        <v>0</v>
      </c>
      <c r="H19" s="80">
        <v>0</v>
      </c>
      <c r="I19" s="76"/>
      <c r="J19" s="61"/>
      <c r="K19" s="61"/>
    </row>
    <row r="20" spans="3:11" ht="18" thickBot="1">
      <c r="C20" s="81" t="s">
        <v>30</v>
      </c>
      <c r="D20" s="82">
        <f>SUM(D7:D19)</f>
        <v>6389365</v>
      </c>
      <c r="E20" s="82">
        <f>SUM(E7:E19)</f>
        <v>766829</v>
      </c>
      <c r="F20" s="83"/>
      <c r="G20" s="84">
        <f>SUM(G7:G19)</f>
        <v>6239817</v>
      </c>
      <c r="H20" s="85">
        <v>686380.3407980081</v>
      </c>
      <c r="I20" s="86"/>
      <c r="J20" s="61"/>
      <c r="K20" s="61"/>
    </row>
    <row r="21" spans="3:11" ht="15">
      <c r="C21" s="61"/>
      <c r="D21" s="61"/>
      <c r="E21" s="61"/>
      <c r="F21" s="61"/>
      <c r="G21" s="61"/>
      <c r="H21" s="61"/>
      <c r="I21" s="61"/>
      <c r="J21" s="61"/>
      <c r="K21" s="61"/>
    </row>
    <row r="22" spans="3:11" ht="15">
      <c r="C22" s="87"/>
      <c r="D22" s="61" t="s">
        <v>40</v>
      </c>
      <c r="E22" s="61"/>
      <c r="F22" s="61"/>
      <c r="G22" s="61"/>
      <c r="H22" s="61"/>
      <c r="I22" s="61"/>
      <c r="J22" s="61"/>
      <c r="K22" s="6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Bare</dc:creator>
  <cp:keywords/>
  <dc:description/>
  <cp:lastModifiedBy>B. Bruce Bare</cp:lastModifiedBy>
  <cp:lastPrinted>2009-05-26T21:25:36Z</cp:lastPrinted>
  <dcterms:created xsi:type="dcterms:W3CDTF">2009-05-18T04:09:21Z</dcterms:created>
  <dcterms:modified xsi:type="dcterms:W3CDTF">2009-05-27T14:42:58Z</dcterms:modified>
  <cp:category/>
  <cp:version/>
  <cp:contentType/>
  <cp:contentStatus/>
</cp:coreProperties>
</file>